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3345" activeTab="0"/>
  </bookViews>
  <sheets>
    <sheet name="ΠΑΡΑΔΕΙΓΜΑ" sheetId="1" r:id="rId1"/>
  </sheets>
  <definedNames>
    <definedName name="_xlnm.Print_Area" localSheetId="0">'ΠΑΡΑΔΕΙΓΜΑ'!$A$1:$U$78</definedName>
    <definedName name="_xlnm.Print_Titles" localSheetId="0">'ΠΑΡΑΔΕΙΓΜΑ'!$1:$2</definedName>
  </definedNames>
  <calcPr fullCalcOnLoad="1"/>
</workbook>
</file>

<file path=xl/sharedStrings.xml><?xml version="1.0" encoding="utf-8"?>
<sst xmlns="http://schemas.openxmlformats.org/spreadsheetml/2006/main" count="159" uniqueCount="50">
  <si>
    <t>Ημερομηνία</t>
  </si>
  <si>
    <t>Κεφαλαιακή Απαίτηση Γενικού Κινδύνου</t>
  </si>
  <si>
    <t>Κεφαλαιακή Απαίτηση Γενικού &amp; Ειδικού Κινδύνου</t>
  </si>
  <si>
    <t>Καθαρή Θέση
|L-S|</t>
  </si>
  <si>
    <t>Κεφαλαιακή Απαίτηση Κινδύνου Gamma</t>
  </si>
  <si>
    <t>Υποκείμενη Αξία</t>
  </si>
  <si>
    <t>Χρηματοπιστοτικό μέσο</t>
  </si>
  <si>
    <t>Εταιρία ΑΒΓ</t>
  </si>
  <si>
    <t>ΣΜΕ</t>
  </si>
  <si>
    <t>Put</t>
  </si>
  <si>
    <t>ΤΥΠΟΣ</t>
  </si>
  <si>
    <t>ΤΙΜΗ ΕΞΑΣΚΗΣΗΣ</t>
  </si>
  <si>
    <t>ΛΗΞΗ</t>
  </si>
  <si>
    <t>03.ΧΧ</t>
  </si>
  <si>
    <t>06.ΧΧ</t>
  </si>
  <si>
    <t>Συντελεστής Κεφ. Απ. Ειδικού Κινδύνου</t>
  </si>
  <si>
    <t>Συντελεστής Κεφ. Απ. Γενικού Κινδύνου</t>
  </si>
  <si>
    <t>Δείκτης Χ</t>
  </si>
  <si>
    <t>Spot</t>
  </si>
  <si>
    <t>Call</t>
  </si>
  <si>
    <t>ΘΕΣΗ
(1)</t>
  </si>
  <si>
    <t>Πολ/στης
(2)</t>
  </si>
  <si>
    <t>Εταιρία ΧΨΖ</t>
  </si>
  <si>
    <t>ΣΥΝΟΛΑ</t>
  </si>
  <si>
    <t>Κεφαλαιακή Απαίτηση Ειδικού Κινδύνου   |L| + |S|</t>
  </si>
  <si>
    <t>Δείκτης Z</t>
  </si>
  <si>
    <t>ΣΥΝΟΛΟ</t>
  </si>
  <si>
    <t>Κεφαλαιακή Απαίτηση Κινδύνου Vega</t>
  </si>
  <si>
    <t>* Στην περίπτωση των options ως τιμή λαβάνεται η τιμή Spot του υποκείμενου τίτλου</t>
  </si>
  <si>
    <t>Παράδειγμα για τον Κίνδυνο Αγοράς - Κεφαλαιακές Απαιτήσεις για Κίνδυνο Θέσης (σε Μετοχές, ΣΜΕ και Δικαιώματα Προαίρεσης Μετοχών και Δεικτών επί Μετοχών)</t>
  </si>
  <si>
    <t>Χρηματοπιστωτικό μέσο</t>
  </si>
  <si>
    <t>Μετοχή</t>
  </si>
  <si>
    <t>Δικαίωμα Προαίρεσης</t>
  </si>
  <si>
    <t>LONG (L)</t>
  </si>
  <si>
    <t>SHORT (S)</t>
  </si>
  <si>
    <t>31/01/20ΧΧ</t>
  </si>
  <si>
    <t>Delta
(3)</t>
  </si>
  <si>
    <t>Delta Θέσης
(4=1x2x3)</t>
  </si>
  <si>
    <t>Gamma
(3)</t>
  </si>
  <si>
    <t>Gamma Θέσης
(4=1x2x3)</t>
  </si>
  <si>
    <t>Vega
(3)</t>
  </si>
  <si>
    <t>Vega Θέσης
(4=1x2x3)</t>
  </si>
  <si>
    <t>Τιμή Τίτλου 
(6)</t>
  </si>
  <si>
    <r>
      <t>Αξία μονάδος (€)</t>
    </r>
    <r>
      <rPr>
        <sz val="10"/>
        <rFont val="Arial"/>
        <family val="0"/>
      </rPr>
      <t xml:space="preserve">
 (5)</t>
    </r>
  </si>
  <si>
    <t>Αξία Τίτλου (€)
(7=5Χ6)</t>
  </si>
  <si>
    <t>Πίνακας Υπολογισμού Delta</t>
  </si>
  <si>
    <t>Πίνακας Υπολογισμού Gamma</t>
  </si>
  <si>
    <t>Πίνακας Υπολογισμού Vega</t>
  </si>
  <si>
    <t>Μεταβλητότητα Υποκείμενου Μέσου
(8)</t>
  </si>
  <si>
    <t>Αξία Δέλτα Θέσης (€) 
(8= 4 x 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</si>
</sst>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000"/>
    <numFmt numFmtId="173" formatCode="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6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4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SheetLayoutView="100" workbookViewId="0" topLeftCell="A1">
      <selection activeCell="D13" sqref="D13"/>
    </sheetView>
  </sheetViews>
  <sheetFormatPr defaultColWidth="9.140625" defaultRowHeight="12.75"/>
  <cols>
    <col min="1" max="1" width="11.140625" style="17" customWidth="1"/>
    <col min="2" max="2" width="12.421875" style="17" customWidth="1"/>
    <col min="3" max="3" width="7.8515625" style="17" customWidth="1"/>
    <col min="4" max="4" width="8.421875" style="17" customWidth="1"/>
    <col min="5" max="5" width="7.00390625" style="17" customWidth="1"/>
    <col min="6" max="6" width="7.57421875" style="17" bestFit="1" customWidth="1"/>
    <col min="7" max="7" width="9.00390625" style="17" bestFit="1" customWidth="1"/>
    <col min="8" max="8" width="8.8515625" style="17" customWidth="1"/>
    <col min="9" max="9" width="10.7109375" style="17" customWidth="1"/>
    <col min="10" max="10" width="10.00390625" style="17" customWidth="1"/>
    <col min="11" max="11" width="9.140625" style="17" customWidth="1"/>
    <col min="12" max="12" width="10.140625" style="17" customWidth="1"/>
    <col min="13" max="13" width="13.7109375" style="17" customWidth="1"/>
    <col min="14" max="14" width="10.421875" style="17" bestFit="1" customWidth="1"/>
    <col min="15" max="15" width="16.00390625" style="17" customWidth="1"/>
    <col min="16" max="16" width="10.421875" style="17" bestFit="1" customWidth="1"/>
    <col min="17" max="17" width="9.7109375" style="17" customWidth="1"/>
    <col min="18" max="19" width="11.140625" style="17" customWidth="1"/>
    <col min="20" max="20" width="10.8515625" style="17" customWidth="1"/>
    <col min="21" max="21" width="13.421875" style="17" customWidth="1"/>
    <col min="22" max="16384" width="9.140625" style="17" customWidth="1"/>
  </cols>
  <sheetData>
    <row r="1" ht="15.75">
      <c r="A1" s="23" t="s">
        <v>29</v>
      </c>
    </row>
    <row r="2" ht="15">
      <c r="A2" s="24"/>
    </row>
    <row r="3" spans="1:2" ht="12.75">
      <c r="A3" s="29" t="s">
        <v>0</v>
      </c>
      <c r="B3" s="29" t="s">
        <v>35</v>
      </c>
    </row>
    <row r="7" spans="1:15" ht="15.75">
      <c r="A7" s="23" t="s">
        <v>45</v>
      </c>
      <c r="D7" s="23"/>
      <c r="E7" s="23"/>
      <c r="N7" s="30"/>
      <c r="O7" s="30"/>
    </row>
    <row r="8" spans="1:21" ht="63.75">
      <c r="A8" s="1" t="s">
        <v>5</v>
      </c>
      <c r="B8" s="1" t="s">
        <v>30</v>
      </c>
      <c r="C8" s="1" t="s">
        <v>10</v>
      </c>
      <c r="D8" s="1" t="s">
        <v>11</v>
      </c>
      <c r="E8" s="1" t="s">
        <v>12</v>
      </c>
      <c r="F8" s="1" t="s">
        <v>20</v>
      </c>
      <c r="G8" s="1" t="s">
        <v>21</v>
      </c>
      <c r="H8" s="1" t="s">
        <v>36</v>
      </c>
      <c r="I8" s="1" t="s">
        <v>37</v>
      </c>
      <c r="J8" s="27" t="s">
        <v>43</v>
      </c>
      <c r="K8" s="1" t="s">
        <v>42</v>
      </c>
      <c r="L8" s="1" t="s">
        <v>44</v>
      </c>
      <c r="M8" s="1" t="s">
        <v>49</v>
      </c>
      <c r="N8" s="3" t="s">
        <v>33</v>
      </c>
      <c r="O8" s="3" t="s">
        <v>34</v>
      </c>
      <c r="P8" s="1" t="s">
        <v>3</v>
      </c>
      <c r="Q8" s="31" t="s">
        <v>16</v>
      </c>
      <c r="R8" s="1" t="s">
        <v>1</v>
      </c>
      <c r="S8" s="31" t="s">
        <v>15</v>
      </c>
      <c r="T8" s="1" t="s">
        <v>24</v>
      </c>
      <c r="U8" s="31" t="s">
        <v>2</v>
      </c>
    </row>
    <row r="9" spans="1:21" ht="12.75">
      <c r="A9" s="26" t="s">
        <v>7</v>
      </c>
      <c r="B9" s="13" t="s">
        <v>31</v>
      </c>
      <c r="C9" s="26"/>
      <c r="D9" s="26"/>
      <c r="E9" s="26"/>
      <c r="F9" s="32">
        <v>10000</v>
      </c>
      <c r="G9" s="26">
        <v>1</v>
      </c>
      <c r="H9" s="26">
        <v>1</v>
      </c>
      <c r="I9" s="33">
        <f aca="true" t="shared" si="0" ref="I9:I15">F9*H9*G9</f>
        <v>10000</v>
      </c>
      <c r="J9" s="32">
        <v>1</v>
      </c>
      <c r="K9" s="25">
        <v>20</v>
      </c>
      <c r="L9" s="26">
        <f>J9*K9</f>
        <v>20</v>
      </c>
      <c r="M9" s="4">
        <f>L9*I9</f>
        <v>200000</v>
      </c>
      <c r="N9" s="5"/>
      <c r="O9" s="5"/>
      <c r="P9" s="30"/>
      <c r="Q9" s="30"/>
      <c r="R9" s="30"/>
      <c r="S9" s="30"/>
      <c r="T9" s="30"/>
      <c r="U9" s="30"/>
    </row>
    <row r="10" spans="1:21" ht="12.75">
      <c r="A10" s="3" t="s">
        <v>7</v>
      </c>
      <c r="B10" s="14" t="s">
        <v>8</v>
      </c>
      <c r="C10" s="3"/>
      <c r="D10" s="3"/>
      <c r="E10" s="3" t="s">
        <v>13</v>
      </c>
      <c r="F10" s="3">
        <v>-30</v>
      </c>
      <c r="G10" s="3">
        <v>100</v>
      </c>
      <c r="H10" s="3">
        <v>1</v>
      </c>
      <c r="I10" s="33">
        <f t="shared" si="0"/>
        <v>-3000</v>
      </c>
      <c r="J10" s="33">
        <v>1</v>
      </c>
      <c r="K10" s="3">
        <v>20.8</v>
      </c>
      <c r="L10" s="26">
        <f aca="true" t="shared" si="1" ref="L10:L15">J10*K10</f>
        <v>20.8</v>
      </c>
      <c r="M10" s="4">
        <f aca="true" t="shared" si="2" ref="M10:M15">L10*I10</f>
        <v>-62400</v>
      </c>
      <c r="N10" s="5"/>
      <c r="O10" s="5"/>
      <c r="P10" s="30"/>
      <c r="Q10" s="30"/>
      <c r="R10" s="30"/>
      <c r="S10" s="30"/>
      <c r="T10" s="30"/>
      <c r="U10" s="30"/>
    </row>
    <row r="11" spans="1:21" ht="12.75">
      <c r="A11" s="3" t="s">
        <v>7</v>
      </c>
      <c r="B11" s="14" t="s">
        <v>8</v>
      </c>
      <c r="C11" s="3"/>
      <c r="D11" s="3"/>
      <c r="E11" s="3" t="s">
        <v>14</v>
      </c>
      <c r="F11" s="3">
        <v>-20</v>
      </c>
      <c r="G11" s="3">
        <v>100</v>
      </c>
      <c r="H11" s="3">
        <v>1</v>
      </c>
      <c r="I11" s="33">
        <f t="shared" si="0"/>
        <v>-2000</v>
      </c>
      <c r="J11" s="33">
        <v>1</v>
      </c>
      <c r="K11" s="3">
        <v>21.3</v>
      </c>
      <c r="L11" s="26">
        <f t="shared" si="1"/>
        <v>21.3</v>
      </c>
      <c r="M11" s="4">
        <f t="shared" si="2"/>
        <v>-42600</v>
      </c>
      <c r="N11" s="5"/>
      <c r="O11" s="5"/>
      <c r="P11" s="30"/>
      <c r="Q11" s="30"/>
      <c r="R11" s="30"/>
      <c r="S11" s="30"/>
      <c r="T11" s="30"/>
      <c r="U11" s="30"/>
    </row>
    <row r="12" spans="1:21" ht="25.5">
      <c r="A12" s="3" t="s">
        <v>7</v>
      </c>
      <c r="B12" s="15" t="s">
        <v>32</v>
      </c>
      <c r="C12" s="3" t="s">
        <v>9</v>
      </c>
      <c r="D12" s="3">
        <v>19</v>
      </c>
      <c r="E12" s="3" t="s">
        <v>13</v>
      </c>
      <c r="F12" s="3">
        <v>50</v>
      </c>
      <c r="G12" s="3">
        <v>100</v>
      </c>
      <c r="H12" s="34">
        <v>-0.3</v>
      </c>
      <c r="I12" s="33">
        <f t="shared" si="0"/>
        <v>-1500</v>
      </c>
      <c r="J12" s="32">
        <v>1</v>
      </c>
      <c r="K12" s="26">
        <f>L9</f>
        <v>20</v>
      </c>
      <c r="L12" s="26">
        <f t="shared" si="1"/>
        <v>20</v>
      </c>
      <c r="M12" s="4">
        <f t="shared" si="2"/>
        <v>-30000</v>
      </c>
      <c r="N12" s="5"/>
      <c r="O12" s="5"/>
      <c r="P12" s="30"/>
      <c r="Q12" s="30"/>
      <c r="R12" s="30"/>
      <c r="S12" s="30"/>
      <c r="T12" s="30"/>
      <c r="U12" s="30"/>
    </row>
    <row r="13" spans="1:21" ht="25.5">
      <c r="A13" s="3" t="s">
        <v>7</v>
      </c>
      <c r="B13" s="15" t="s">
        <v>32</v>
      </c>
      <c r="C13" s="3" t="s">
        <v>9</v>
      </c>
      <c r="D13" s="3">
        <v>17</v>
      </c>
      <c r="E13" s="3" t="s">
        <v>13</v>
      </c>
      <c r="F13" s="3">
        <v>-20</v>
      </c>
      <c r="G13" s="3">
        <v>100</v>
      </c>
      <c r="H13" s="34">
        <v>-0.088</v>
      </c>
      <c r="I13" s="33">
        <f t="shared" si="0"/>
        <v>175.99999999999997</v>
      </c>
      <c r="J13" s="32">
        <v>1</v>
      </c>
      <c r="K13" s="26">
        <f>L9</f>
        <v>20</v>
      </c>
      <c r="L13" s="26">
        <f t="shared" si="1"/>
        <v>20</v>
      </c>
      <c r="M13" s="4">
        <f t="shared" si="2"/>
        <v>3519.9999999999995</v>
      </c>
      <c r="N13" s="5"/>
      <c r="O13" s="5"/>
      <c r="P13" s="30"/>
      <c r="Q13" s="30"/>
      <c r="R13" s="30"/>
      <c r="S13" s="30"/>
      <c r="T13" s="30"/>
      <c r="U13" s="30"/>
    </row>
    <row r="14" spans="1:21" ht="25.5">
      <c r="A14" s="3" t="s">
        <v>7</v>
      </c>
      <c r="B14" s="15" t="s">
        <v>32</v>
      </c>
      <c r="C14" s="3" t="s">
        <v>19</v>
      </c>
      <c r="D14" s="3">
        <v>21</v>
      </c>
      <c r="E14" s="3" t="s">
        <v>13</v>
      </c>
      <c r="F14" s="3">
        <v>-50</v>
      </c>
      <c r="G14" s="3">
        <v>100</v>
      </c>
      <c r="H14" s="34">
        <v>0.416</v>
      </c>
      <c r="I14" s="33">
        <f t="shared" si="0"/>
        <v>-2080</v>
      </c>
      <c r="J14" s="33">
        <v>1</v>
      </c>
      <c r="K14" s="3">
        <f>L9</f>
        <v>20</v>
      </c>
      <c r="L14" s="26">
        <f t="shared" si="1"/>
        <v>20</v>
      </c>
      <c r="M14" s="4">
        <f t="shared" si="2"/>
        <v>-41600</v>
      </c>
      <c r="N14" s="30"/>
      <c r="O14" s="30"/>
      <c r="P14" s="30"/>
      <c r="Q14" s="30"/>
      <c r="R14" s="30"/>
      <c r="S14" s="30"/>
      <c r="T14" s="30"/>
      <c r="U14" s="30"/>
    </row>
    <row r="15" spans="1:21" ht="25.5">
      <c r="A15" s="3" t="s">
        <v>7</v>
      </c>
      <c r="B15" s="15" t="s">
        <v>32</v>
      </c>
      <c r="C15" s="3" t="s">
        <v>19</v>
      </c>
      <c r="D15" s="3">
        <v>18</v>
      </c>
      <c r="E15" s="3" t="s">
        <v>13</v>
      </c>
      <c r="F15" s="3">
        <v>50</v>
      </c>
      <c r="G15" s="3">
        <v>100</v>
      </c>
      <c r="H15" s="34">
        <v>0.824</v>
      </c>
      <c r="I15" s="33">
        <f t="shared" si="0"/>
        <v>4120</v>
      </c>
      <c r="J15" s="32">
        <v>1</v>
      </c>
      <c r="K15" s="26">
        <f>L9</f>
        <v>20</v>
      </c>
      <c r="L15" s="26">
        <f t="shared" si="1"/>
        <v>20</v>
      </c>
      <c r="M15" s="4">
        <f t="shared" si="2"/>
        <v>82400</v>
      </c>
      <c r="N15" s="30"/>
      <c r="O15" s="30"/>
      <c r="P15" s="30"/>
      <c r="Q15" s="30"/>
      <c r="R15" s="30"/>
      <c r="S15" s="30"/>
      <c r="T15" s="30"/>
      <c r="U15" s="30"/>
    </row>
    <row r="17" spans="1:20" s="24" customFormat="1" ht="15">
      <c r="A17" s="35" t="s">
        <v>7</v>
      </c>
      <c r="B17" s="18"/>
      <c r="C17" s="36"/>
      <c r="D17" s="36"/>
      <c r="E17" s="36"/>
      <c r="F17" s="36"/>
      <c r="G17" s="36"/>
      <c r="H17" s="36"/>
      <c r="I17" s="37"/>
      <c r="J17" s="36"/>
      <c r="K17" s="36"/>
      <c r="L17" s="36"/>
      <c r="M17" s="8">
        <f>SUM(M9:M15)</f>
        <v>109320</v>
      </c>
      <c r="N17" s="7">
        <f>IF(M17&lt;0,0,M17)</f>
        <v>109320</v>
      </c>
      <c r="O17" s="8">
        <f>IF(M17&lt;0,ABS(M17),0)</f>
        <v>0</v>
      </c>
      <c r="S17" s="38">
        <v>0.04</v>
      </c>
      <c r="T17" s="39">
        <f>(ABS(N17+O17)*S17)</f>
        <v>4372.8</v>
      </c>
    </row>
    <row r="18" ht="12.75">
      <c r="S18" s="40"/>
    </row>
    <row r="19" ht="12.75">
      <c r="S19" s="40"/>
    </row>
    <row r="20" spans="1:19" ht="12.75">
      <c r="A20" s="3" t="s">
        <v>22</v>
      </c>
      <c r="B20" s="16" t="s">
        <v>31</v>
      </c>
      <c r="C20" s="3"/>
      <c r="D20" s="3"/>
      <c r="E20" s="3"/>
      <c r="F20" s="33">
        <v>3000</v>
      </c>
      <c r="G20" s="3">
        <v>1</v>
      </c>
      <c r="H20" s="3">
        <v>1</v>
      </c>
      <c r="I20" s="33">
        <f>F20*H20*G20</f>
        <v>3000</v>
      </c>
      <c r="J20" s="33">
        <v>1</v>
      </c>
      <c r="K20" s="3">
        <v>15</v>
      </c>
      <c r="L20" s="3">
        <f>J20*K20</f>
        <v>15</v>
      </c>
      <c r="M20" s="2">
        <f>L20*I20</f>
        <v>45000</v>
      </c>
      <c r="S20" s="40"/>
    </row>
    <row r="21" spans="1:19" ht="12.75">
      <c r="A21" s="3" t="s">
        <v>22</v>
      </c>
      <c r="B21" s="14" t="s">
        <v>8</v>
      </c>
      <c r="C21" s="3"/>
      <c r="D21" s="3"/>
      <c r="E21" s="3" t="s">
        <v>13</v>
      </c>
      <c r="F21" s="3">
        <v>-100</v>
      </c>
      <c r="G21" s="3">
        <v>100</v>
      </c>
      <c r="H21" s="3">
        <v>1</v>
      </c>
      <c r="I21" s="33">
        <f>F21*H21*G21</f>
        <v>-10000</v>
      </c>
      <c r="J21" s="33">
        <v>1</v>
      </c>
      <c r="K21" s="3">
        <v>15.8</v>
      </c>
      <c r="L21" s="26">
        <f>J21*K21</f>
        <v>15.8</v>
      </c>
      <c r="M21" s="4">
        <f>L21*I21</f>
        <v>-158000</v>
      </c>
      <c r="S21" s="40"/>
    </row>
    <row r="22" ht="12.75">
      <c r="S22" s="40"/>
    </row>
    <row r="23" spans="1:20" ht="15">
      <c r="A23" s="35" t="s">
        <v>22</v>
      </c>
      <c r="B23" s="18"/>
      <c r="C23" s="36"/>
      <c r="D23" s="36"/>
      <c r="E23" s="36"/>
      <c r="F23" s="36"/>
      <c r="G23" s="36"/>
      <c r="H23" s="36"/>
      <c r="I23" s="37"/>
      <c r="J23" s="36"/>
      <c r="K23" s="36"/>
      <c r="L23" s="36"/>
      <c r="M23" s="8">
        <f>SUM(M20:M21)</f>
        <v>-113000</v>
      </c>
      <c r="N23" s="8">
        <f>IF(M23&lt;0,0,M23)</f>
        <v>0</v>
      </c>
      <c r="O23" s="7">
        <f>IF(M23&lt;0,ABS(M23),0)</f>
        <v>113000</v>
      </c>
      <c r="S23" s="38">
        <v>0.02</v>
      </c>
      <c r="T23" s="39">
        <f>(ABS(N23+O23)*S23)</f>
        <v>2260</v>
      </c>
    </row>
    <row r="24" spans="1:20" ht="15">
      <c r="A24" s="4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2"/>
      <c r="N24" s="10"/>
      <c r="O24" s="10"/>
      <c r="S24" s="43"/>
      <c r="T24" s="44"/>
    </row>
    <row r="25" spans="1:20" ht="15">
      <c r="A25" s="4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2"/>
      <c r="N25" s="10"/>
      <c r="O25" s="10"/>
      <c r="S25" s="43"/>
      <c r="T25" s="44"/>
    </row>
    <row r="26" spans="1:20" ht="15">
      <c r="A26" s="3" t="s">
        <v>17</v>
      </c>
      <c r="B26" s="16" t="s">
        <v>18</v>
      </c>
      <c r="C26" s="3"/>
      <c r="D26" s="3"/>
      <c r="E26" s="3"/>
      <c r="F26" s="33"/>
      <c r="G26" s="3"/>
      <c r="H26" s="3"/>
      <c r="I26" s="3"/>
      <c r="J26" s="3"/>
      <c r="K26" s="2">
        <v>1200</v>
      </c>
      <c r="L26" s="3"/>
      <c r="M26" s="2"/>
      <c r="N26" s="10"/>
      <c r="O26" s="10"/>
      <c r="S26" s="43"/>
      <c r="T26" s="44"/>
    </row>
    <row r="27" spans="1:20" ht="15">
      <c r="A27" s="3" t="s">
        <v>17</v>
      </c>
      <c r="B27" s="14" t="s">
        <v>8</v>
      </c>
      <c r="C27" s="3"/>
      <c r="D27" s="3"/>
      <c r="E27" s="3" t="s">
        <v>13</v>
      </c>
      <c r="F27" s="3">
        <v>-30</v>
      </c>
      <c r="G27" s="3">
        <v>1</v>
      </c>
      <c r="H27" s="3">
        <v>1</v>
      </c>
      <c r="I27" s="33">
        <f>F27*H27*G27</f>
        <v>-30</v>
      </c>
      <c r="J27" s="33">
        <v>5</v>
      </c>
      <c r="K27" s="2">
        <v>1280</v>
      </c>
      <c r="L27" s="2">
        <f>J27*K27</f>
        <v>6400</v>
      </c>
      <c r="M27" s="4">
        <f>L27*I27</f>
        <v>-192000</v>
      </c>
      <c r="N27" s="10"/>
      <c r="O27" s="10"/>
      <c r="S27" s="43"/>
      <c r="T27" s="44"/>
    </row>
    <row r="28" spans="1:20" ht="15">
      <c r="A28" s="3" t="s">
        <v>17</v>
      </c>
      <c r="B28" s="14" t="s">
        <v>8</v>
      </c>
      <c r="C28" s="3"/>
      <c r="D28" s="3"/>
      <c r="E28" s="45" t="s">
        <v>14</v>
      </c>
      <c r="F28" s="3">
        <v>-20</v>
      </c>
      <c r="G28" s="3">
        <v>1</v>
      </c>
      <c r="H28" s="3">
        <v>1</v>
      </c>
      <c r="I28" s="33">
        <f>F28*H28*G28</f>
        <v>-20</v>
      </c>
      <c r="J28" s="33">
        <v>5</v>
      </c>
      <c r="K28" s="4">
        <v>1350</v>
      </c>
      <c r="L28" s="4">
        <f>J28*K28</f>
        <v>6750</v>
      </c>
      <c r="M28" s="4">
        <f>L28*I28</f>
        <v>-135000</v>
      </c>
      <c r="N28" s="10"/>
      <c r="O28" s="10"/>
      <c r="S28" s="43"/>
      <c r="T28" s="44"/>
    </row>
    <row r="29" spans="1:20" ht="26.25">
      <c r="A29" s="3" t="s">
        <v>17</v>
      </c>
      <c r="B29" s="15" t="s">
        <v>32</v>
      </c>
      <c r="C29" s="3" t="s">
        <v>9</v>
      </c>
      <c r="D29" s="3">
        <v>1150</v>
      </c>
      <c r="E29" s="3" t="s">
        <v>13</v>
      </c>
      <c r="F29" s="3">
        <v>-30</v>
      </c>
      <c r="G29" s="3">
        <v>1</v>
      </c>
      <c r="H29" s="34">
        <v>-0.321</v>
      </c>
      <c r="I29" s="46">
        <f>F29*G29*H29</f>
        <v>9.63</v>
      </c>
      <c r="J29" s="33">
        <v>5</v>
      </c>
      <c r="K29" s="4">
        <f>K26</f>
        <v>1200</v>
      </c>
      <c r="L29" s="4">
        <f>J29*K29</f>
        <v>6000</v>
      </c>
      <c r="M29" s="4">
        <f>L29*I29</f>
        <v>57780.00000000001</v>
      </c>
      <c r="N29" s="10"/>
      <c r="O29" s="10"/>
      <c r="S29" s="43"/>
      <c r="T29" s="44"/>
    </row>
    <row r="30" spans="1:20" ht="26.25">
      <c r="A30" s="3" t="s">
        <v>17</v>
      </c>
      <c r="B30" s="15" t="s">
        <v>32</v>
      </c>
      <c r="C30" s="3" t="s">
        <v>9</v>
      </c>
      <c r="D30" s="3">
        <v>1100</v>
      </c>
      <c r="E30" s="3" t="s">
        <v>13</v>
      </c>
      <c r="F30" s="3">
        <v>30</v>
      </c>
      <c r="G30" s="3">
        <v>1</v>
      </c>
      <c r="H30" s="34">
        <v>-0.214</v>
      </c>
      <c r="I30" s="46">
        <f>F30*G30*H30</f>
        <v>-6.42</v>
      </c>
      <c r="J30" s="33">
        <v>5</v>
      </c>
      <c r="K30" s="4">
        <f>K26</f>
        <v>1200</v>
      </c>
      <c r="L30" s="4">
        <f>J30*K30</f>
        <v>6000</v>
      </c>
      <c r="M30" s="4">
        <f>L30*I30</f>
        <v>-38520</v>
      </c>
      <c r="N30" s="10"/>
      <c r="O30" s="10"/>
      <c r="S30" s="43"/>
      <c r="T30" s="44"/>
    </row>
    <row r="31" spans="19:20" ht="14.25">
      <c r="S31" s="43"/>
      <c r="T31" s="44"/>
    </row>
    <row r="32" spans="1:20" ht="15">
      <c r="A32" s="47" t="s">
        <v>17</v>
      </c>
      <c r="B32" s="20"/>
      <c r="C32" s="20"/>
      <c r="D32" s="20"/>
      <c r="E32" s="20"/>
      <c r="F32" s="20"/>
      <c r="G32" s="20"/>
      <c r="H32" s="20"/>
      <c r="I32" s="48"/>
      <c r="J32" s="20"/>
      <c r="K32" s="20"/>
      <c r="L32" s="20"/>
      <c r="M32" s="9">
        <f>SUM(M26:M30)</f>
        <v>-307740</v>
      </c>
      <c r="N32" s="9">
        <f>IF(M32&lt;0,0,M32)</f>
        <v>0</v>
      </c>
      <c r="O32" s="7">
        <f>IF(M32&lt;0,ABS(M32),0)</f>
        <v>307740</v>
      </c>
      <c r="S32" s="38">
        <v>0</v>
      </c>
      <c r="T32" s="39">
        <f>(ABS(N32+O32)*S32)</f>
        <v>0</v>
      </c>
    </row>
    <row r="33" spans="1:20" ht="14.25">
      <c r="A33" s="49"/>
      <c r="M33" s="50"/>
      <c r="N33" s="5"/>
      <c r="O33" s="5"/>
      <c r="S33" s="43"/>
      <c r="T33" s="44"/>
    </row>
    <row r="34" spans="1:20" ht="14.25">
      <c r="A34" s="49"/>
      <c r="M34" s="50"/>
      <c r="N34" s="5"/>
      <c r="O34" s="5"/>
      <c r="S34" s="43"/>
      <c r="T34" s="44"/>
    </row>
    <row r="35" spans="1:20" ht="14.25">
      <c r="A35" s="3" t="s">
        <v>25</v>
      </c>
      <c r="B35" s="14" t="s">
        <v>8</v>
      </c>
      <c r="C35" s="3"/>
      <c r="D35" s="3"/>
      <c r="E35" s="3" t="s">
        <v>13</v>
      </c>
      <c r="F35" s="3">
        <v>100</v>
      </c>
      <c r="G35" s="3">
        <v>1</v>
      </c>
      <c r="H35" s="3">
        <v>1</v>
      </c>
      <c r="I35" s="33">
        <f>F35*H35*G35</f>
        <v>100</v>
      </c>
      <c r="J35" s="33">
        <v>5</v>
      </c>
      <c r="K35" s="2">
        <v>2300</v>
      </c>
      <c r="L35" s="2">
        <f>J35*K35</f>
        <v>11500</v>
      </c>
      <c r="M35" s="2">
        <f>L35*I35</f>
        <v>1150000</v>
      </c>
      <c r="N35" s="5"/>
      <c r="O35" s="5"/>
      <c r="S35" s="43"/>
      <c r="T35" s="44"/>
    </row>
    <row r="36" spans="1:20" ht="14.25">
      <c r="A36" s="3"/>
      <c r="B36" s="3"/>
      <c r="C36" s="3"/>
      <c r="D36" s="3"/>
      <c r="E36" s="45" t="s">
        <v>14</v>
      </c>
      <c r="F36" s="3">
        <v>-30</v>
      </c>
      <c r="G36" s="3">
        <v>1</v>
      </c>
      <c r="H36" s="3">
        <v>1</v>
      </c>
      <c r="I36" s="33">
        <f>F36*H36*G36</f>
        <v>-30</v>
      </c>
      <c r="J36" s="33">
        <v>5</v>
      </c>
      <c r="K36" s="2">
        <v>2400</v>
      </c>
      <c r="L36" s="2">
        <f>J36*K36</f>
        <v>12000</v>
      </c>
      <c r="M36" s="2">
        <f>L36*I36</f>
        <v>-360000</v>
      </c>
      <c r="N36" s="5"/>
      <c r="O36" s="5"/>
      <c r="S36" s="43"/>
      <c r="T36" s="44"/>
    </row>
    <row r="37" spans="19:20" ht="14.25">
      <c r="S37" s="43"/>
      <c r="T37" s="44"/>
    </row>
    <row r="38" spans="1:20" ht="15">
      <c r="A38" s="47" t="s">
        <v>25</v>
      </c>
      <c r="B38" s="20"/>
      <c r="C38" s="20"/>
      <c r="D38" s="20"/>
      <c r="E38" s="20"/>
      <c r="F38" s="20"/>
      <c r="G38" s="20"/>
      <c r="H38" s="20"/>
      <c r="I38" s="48"/>
      <c r="J38" s="20"/>
      <c r="K38" s="20"/>
      <c r="L38" s="20"/>
      <c r="M38" s="9">
        <f>SUM(M35:M36)</f>
        <v>790000</v>
      </c>
      <c r="N38" s="7">
        <f>IF(M38&lt;0,0,M38)</f>
        <v>790000</v>
      </c>
      <c r="O38" s="9">
        <f>IF(M38&lt;0,ABS(M38),0)</f>
        <v>0</v>
      </c>
      <c r="S38" s="38">
        <v>0</v>
      </c>
      <c r="T38" s="39">
        <f>(ABS(N38+O38)*S38)</f>
        <v>0</v>
      </c>
    </row>
    <row r="39" spans="1:20" ht="15">
      <c r="A39" s="4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42"/>
      <c r="N39" s="10"/>
      <c r="O39" s="10"/>
      <c r="S39" s="43"/>
      <c r="T39" s="44"/>
    </row>
    <row r="41" spans="10:21" s="21" customFormat="1" ht="15.75">
      <c r="J41" s="19"/>
      <c r="L41" s="18" t="s">
        <v>23</v>
      </c>
      <c r="M41" s="48"/>
      <c r="N41" s="51">
        <f>SUM(N9:N40)</f>
        <v>899320</v>
      </c>
      <c r="O41" s="51">
        <f>SUM(O9:O40)</f>
        <v>420740</v>
      </c>
      <c r="P41" s="9">
        <f>ABS(N41-O41)</f>
        <v>478580</v>
      </c>
      <c r="Q41" s="38">
        <v>0.08</v>
      </c>
      <c r="R41" s="52">
        <f>ABS(P41*Q41)</f>
        <v>38286.4</v>
      </c>
      <c r="S41" s="53"/>
      <c r="T41" s="52">
        <f>SUM(T9:T40)</f>
        <v>6632.8</v>
      </c>
      <c r="U41" s="54">
        <f>R41+T41</f>
        <v>44919.200000000004</v>
      </c>
    </row>
    <row r="43" ht="12.75">
      <c r="B43" s="6" t="s">
        <v>28</v>
      </c>
    </row>
    <row r="45" ht="15.75">
      <c r="A45" s="23" t="s">
        <v>46</v>
      </c>
    </row>
    <row r="46" spans="1:21" ht="51">
      <c r="A46" s="1" t="s">
        <v>5</v>
      </c>
      <c r="B46" s="22" t="s">
        <v>6</v>
      </c>
      <c r="C46" s="1" t="s">
        <v>10</v>
      </c>
      <c r="D46" s="1" t="s">
        <v>11</v>
      </c>
      <c r="E46" s="55" t="s">
        <v>12</v>
      </c>
      <c r="F46" s="1" t="s">
        <v>20</v>
      </c>
      <c r="G46" s="1" t="s">
        <v>21</v>
      </c>
      <c r="H46" s="1" t="s">
        <v>38</v>
      </c>
      <c r="I46" s="1" t="s">
        <v>39</v>
      </c>
      <c r="J46" s="27" t="s">
        <v>43</v>
      </c>
      <c r="K46" s="1" t="s">
        <v>42</v>
      </c>
      <c r="L46" s="1" t="s">
        <v>44</v>
      </c>
      <c r="U46" s="1" t="s">
        <v>4</v>
      </c>
    </row>
    <row r="47" spans="1:10" ht="25.5">
      <c r="A47" s="3" t="s">
        <v>7</v>
      </c>
      <c r="B47" s="15" t="s">
        <v>32</v>
      </c>
      <c r="C47" s="3" t="s">
        <v>9</v>
      </c>
      <c r="D47" s="3">
        <v>19</v>
      </c>
      <c r="E47" s="3" t="s">
        <v>13</v>
      </c>
      <c r="F47" s="3">
        <f>F12</f>
        <v>50</v>
      </c>
      <c r="G47" s="3">
        <v>100</v>
      </c>
      <c r="H47" s="34">
        <v>0.13</v>
      </c>
      <c r="I47" s="33">
        <f>F47*H47*G47</f>
        <v>650</v>
      </c>
      <c r="J47" s="50"/>
    </row>
    <row r="48" spans="1:10" ht="25.5">
      <c r="A48" s="3" t="s">
        <v>7</v>
      </c>
      <c r="B48" s="15" t="s">
        <v>32</v>
      </c>
      <c r="C48" s="3" t="s">
        <v>9</v>
      </c>
      <c r="D48" s="3">
        <v>17</v>
      </c>
      <c r="E48" s="3" t="s">
        <v>13</v>
      </c>
      <c r="F48" s="3">
        <f>F13</f>
        <v>-20</v>
      </c>
      <c r="G48" s="3">
        <v>100</v>
      </c>
      <c r="H48" s="34">
        <v>0.06</v>
      </c>
      <c r="I48" s="33">
        <f>F48*H48*G48</f>
        <v>-120</v>
      </c>
      <c r="J48" s="50"/>
    </row>
    <row r="49" spans="1:10" ht="25.5">
      <c r="A49" s="3" t="s">
        <v>7</v>
      </c>
      <c r="B49" s="15" t="s">
        <v>32</v>
      </c>
      <c r="C49" s="3" t="s">
        <v>19</v>
      </c>
      <c r="D49" s="3">
        <v>21</v>
      </c>
      <c r="E49" s="3" t="s">
        <v>13</v>
      </c>
      <c r="F49" s="3">
        <f>F14</f>
        <v>-50</v>
      </c>
      <c r="G49" s="3">
        <v>100</v>
      </c>
      <c r="H49" s="34">
        <v>0.14446</v>
      </c>
      <c r="I49" s="33">
        <f>F49*H49*G49</f>
        <v>-722.3</v>
      </c>
      <c r="J49" s="50"/>
    </row>
    <row r="50" spans="1:10" ht="25.5">
      <c r="A50" s="3" t="s">
        <v>7</v>
      </c>
      <c r="B50" s="15" t="s">
        <v>32</v>
      </c>
      <c r="C50" s="3" t="s">
        <v>19</v>
      </c>
      <c r="D50" s="3">
        <v>18</v>
      </c>
      <c r="E50" s="3" t="s">
        <v>13</v>
      </c>
      <c r="F50" s="3">
        <f>F15</f>
        <v>50</v>
      </c>
      <c r="G50" s="3">
        <v>100</v>
      </c>
      <c r="H50" s="34">
        <v>0.0959</v>
      </c>
      <c r="I50" s="33">
        <f>F50*H50*G50</f>
        <v>479.5</v>
      </c>
      <c r="J50" s="50"/>
    </row>
    <row r="51" spans="9:21" ht="15">
      <c r="I51" s="56">
        <f>SUM(I47:I50)</f>
        <v>287.20000000000005</v>
      </c>
      <c r="J51" s="7">
        <v>1</v>
      </c>
      <c r="K51" s="45">
        <f>L9</f>
        <v>20</v>
      </c>
      <c r="L51" s="45">
        <f>J51*K51</f>
        <v>20</v>
      </c>
      <c r="M51" s="24"/>
      <c r="N51" s="24"/>
      <c r="U51" s="57">
        <f>IF(I51&lt;0,(0.5*ABS(I51)*((L51*(S17+Q41))^2)),0)</f>
        <v>0</v>
      </c>
    </row>
    <row r="52" spans="9:21" ht="15">
      <c r="I52" s="50"/>
      <c r="J52" s="50"/>
      <c r="U52" s="58"/>
    </row>
    <row r="53" spans="1:21" ht="25.5">
      <c r="A53" s="3" t="s">
        <v>17</v>
      </c>
      <c r="B53" s="15" t="s">
        <v>32</v>
      </c>
      <c r="C53" s="3" t="s">
        <v>9</v>
      </c>
      <c r="D53" s="3">
        <v>1150</v>
      </c>
      <c r="E53" s="3" t="s">
        <v>13</v>
      </c>
      <c r="F53" s="3">
        <f>F29</f>
        <v>-30</v>
      </c>
      <c r="G53" s="3">
        <v>1</v>
      </c>
      <c r="H53" s="34">
        <v>0.0022</v>
      </c>
      <c r="I53" s="46">
        <f>F53*H53*G53</f>
        <v>-0.066</v>
      </c>
      <c r="J53" s="59"/>
      <c r="U53" s="60"/>
    </row>
    <row r="54" spans="1:21" ht="25.5">
      <c r="A54" s="3" t="s">
        <v>17</v>
      </c>
      <c r="B54" s="15" t="s">
        <v>32</v>
      </c>
      <c r="C54" s="3" t="s">
        <v>9</v>
      </c>
      <c r="D54" s="3">
        <v>1100</v>
      </c>
      <c r="E54" s="3" t="s">
        <v>13</v>
      </c>
      <c r="F54" s="3">
        <f>F30</f>
        <v>30</v>
      </c>
      <c r="G54" s="3">
        <v>1</v>
      </c>
      <c r="H54" s="34">
        <v>0.0017</v>
      </c>
      <c r="I54" s="46">
        <f>F54*H54*G54</f>
        <v>0.051</v>
      </c>
      <c r="J54" s="59"/>
      <c r="U54" s="60"/>
    </row>
    <row r="55" spans="9:21" s="28" customFormat="1" ht="15">
      <c r="I55" s="61">
        <f>SUM(I53:I54)</f>
        <v>-0.015000000000000006</v>
      </c>
      <c r="J55" s="11">
        <v>5</v>
      </c>
      <c r="K55" s="7">
        <f>K26</f>
        <v>1200</v>
      </c>
      <c r="L55" s="7">
        <f>J55*K55</f>
        <v>6000</v>
      </c>
      <c r="M55" s="24"/>
      <c r="N55" s="24"/>
      <c r="U55" s="57">
        <f>IF(I55&lt;0,(0.5*ABS(I55)*((L55*(S32+Q41))^2)),0)</f>
        <v>1728.0000000000007</v>
      </c>
    </row>
    <row r="56" spans="9:21" ht="15">
      <c r="I56" s="50"/>
      <c r="J56" s="50"/>
      <c r="O56" s="30"/>
      <c r="U56" s="58"/>
    </row>
    <row r="57" spans="9:21" ht="15">
      <c r="I57" s="50"/>
      <c r="J57" s="50"/>
      <c r="O57" s="30"/>
      <c r="U57" s="58"/>
    </row>
    <row r="58" spans="9:21" ht="15.75">
      <c r="I58" s="50"/>
      <c r="J58" s="50"/>
      <c r="O58" s="30"/>
      <c r="S58" s="62" t="s">
        <v>26</v>
      </c>
      <c r="T58" s="63"/>
      <c r="U58" s="64">
        <f>SUM(U47:U56)</f>
        <v>1728.0000000000007</v>
      </c>
    </row>
    <row r="59" spans="9:21" ht="15">
      <c r="I59" s="50"/>
      <c r="J59" s="50"/>
      <c r="O59" s="30"/>
      <c r="U59" s="65"/>
    </row>
    <row r="60" spans="9:21" ht="15">
      <c r="I60" s="50"/>
      <c r="J60" s="50"/>
      <c r="O60" s="30"/>
      <c r="U60" s="65"/>
    </row>
    <row r="61" spans="9:21" ht="15">
      <c r="I61" s="50"/>
      <c r="J61" s="50"/>
      <c r="O61" s="30"/>
      <c r="U61" s="65"/>
    </row>
    <row r="63" ht="15.75">
      <c r="A63" s="23" t="s">
        <v>47</v>
      </c>
    </row>
    <row r="64" spans="1:21" ht="51">
      <c r="A64" s="1" t="s">
        <v>5</v>
      </c>
      <c r="B64" s="22" t="s">
        <v>6</v>
      </c>
      <c r="C64" s="1" t="s">
        <v>10</v>
      </c>
      <c r="D64" s="1" t="s">
        <v>11</v>
      </c>
      <c r="E64" s="55" t="s">
        <v>12</v>
      </c>
      <c r="F64" s="1" t="s">
        <v>20</v>
      </c>
      <c r="G64" s="1" t="s">
        <v>21</v>
      </c>
      <c r="H64" s="1" t="s">
        <v>40</v>
      </c>
      <c r="I64" s="1" t="s">
        <v>41</v>
      </c>
      <c r="J64" s="27" t="s">
        <v>43</v>
      </c>
      <c r="K64" s="1" t="s">
        <v>42</v>
      </c>
      <c r="L64" s="1" t="s">
        <v>44</v>
      </c>
      <c r="M64" s="1" t="s">
        <v>48</v>
      </c>
      <c r="U64" s="1" t="s">
        <v>27</v>
      </c>
    </row>
    <row r="65" spans="1:12" ht="25.5">
      <c r="A65" s="3" t="s">
        <v>7</v>
      </c>
      <c r="B65" s="15" t="s">
        <v>32</v>
      </c>
      <c r="C65" s="3" t="s">
        <v>9</v>
      </c>
      <c r="D65" s="3">
        <v>19</v>
      </c>
      <c r="E65" s="3" t="s">
        <v>13</v>
      </c>
      <c r="F65" s="3">
        <f>F12</f>
        <v>50</v>
      </c>
      <c r="G65" s="3">
        <v>100</v>
      </c>
      <c r="H65" s="34">
        <v>0.035</v>
      </c>
      <c r="I65" s="46">
        <f>F65*G65*H65</f>
        <v>175.00000000000003</v>
      </c>
      <c r="J65" s="30"/>
      <c r="K65" s="30"/>
      <c r="L65" s="30"/>
    </row>
    <row r="66" spans="1:12" ht="25.5">
      <c r="A66" s="3" t="s">
        <v>7</v>
      </c>
      <c r="B66" s="15" t="s">
        <v>32</v>
      </c>
      <c r="C66" s="3" t="s">
        <v>9</v>
      </c>
      <c r="D66" s="3">
        <v>17</v>
      </c>
      <c r="E66" s="3" t="s">
        <v>13</v>
      </c>
      <c r="F66" s="3">
        <f>F13</f>
        <v>-20</v>
      </c>
      <c r="G66" s="3">
        <v>100</v>
      </c>
      <c r="H66" s="34">
        <v>0.016</v>
      </c>
      <c r="I66" s="46">
        <f>F66*G66*H66</f>
        <v>-32</v>
      </c>
      <c r="J66" s="30"/>
      <c r="K66" s="30"/>
      <c r="L66" s="30"/>
    </row>
    <row r="67" spans="1:12" ht="25.5">
      <c r="A67" s="3" t="s">
        <v>7</v>
      </c>
      <c r="B67" s="15" t="s">
        <v>32</v>
      </c>
      <c r="C67" s="3" t="s">
        <v>19</v>
      </c>
      <c r="D67" s="3">
        <v>21</v>
      </c>
      <c r="E67" s="3" t="s">
        <v>13</v>
      </c>
      <c r="F67" s="3">
        <f>F14</f>
        <v>-50</v>
      </c>
      <c r="G67" s="3">
        <v>100</v>
      </c>
      <c r="H67" s="34">
        <v>0.039</v>
      </c>
      <c r="I67" s="46">
        <f>F67*G67*H67</f>
        <v>-195</v>
      </c>
      <c r="J67" s="30"/>
      <c r="K67" s="30"/>
      <c r="L67" s="30"/>
    </row>
    <row r="68" spans="1:12" ht="25.5">
      <c r="A68" s="3" t="s">
        <v>7</v>
      </c>
      <c r="B68" s="15" t="s">
        <v>32</v>
      </c>
      <c r="C68" s="3" t="s">
        <v>19</v>
      </c>
      <c r="D68" s="3">
        <v>18</v>
      </c>
      <c r="E68" s="3" t="s">
        <v>13</v>
      </c>
      <c r="F68" s="3">
        <f>F15</f>
        <v>50</v>
      </c>
      <c r="G68" s="3">
        <v>100</v>
      </c>
      <c r="H68" s="34">
        <v>0.0259</v>
      </c>
      <c r="I68" s="46">
        <f>F68*G68*H68</f>
        <v>129.5</v>
      </c>
      <c r="J68" s="30"/>
      <c r="K68" s="30"/>
      <c r="L68" s="30"/>
    </row>
    <row r="69" spans="9:21" s="24" customFormat="1" ht="15">
      <c r="I69" s="61">
        <f>SUM(I65:I68)</f>
        <v>77.50000000000003</v>
      </c>
      <c r="J69" s="7">
        <v>1</v>
      </c>
      <c r="K69" s="12">
        <f>L9</f>
        <v>20</v>
      </c>
      <c r="L69" s="12">
        <f>J69*K69</f>
        <v>20</v>
      </c>
      <c r="M69" s="11">
        <v>0.3</v>
      </c>
      <c r="N69" s="66"/>
      <c r="O69" s="17"/>
      <c r="U69" s="57">
        <f>ABS(I69*L69*M69*0.25)</f>
        <v>116.25000000000003</v>
      </c>
    </row>
    <row r="70" ht="12.75">
      <c r="U70" s="60"/>
    </row>
    <row r="71" spans="1:21" ht="25.5">
      <c r="A71" s="3" t="s">
        <v>17</v>
      </c>
      <c r="B71" s="15" t="s">
        <v>32</v>
      </c>
      <c r="C71" s="3" t="s">
        <v>9</v>
      </c>
      <c r="D71" s="3">
        <v>1150</v>
      </c>
      <c r="E71" s="3" t="s">
        <v>13</v>
      </c>
      <c r="F71" s="3">
        <f>F53</f>
        <v>-30</v>
      </c>
      <c r="G71" s="3">
        <v>1</v>
      </c>
      <c r="H71" s="34">
        <v>2.14</v>
      </c>
      <c r="I71" s="33">
        <f>F71*H71*G71</f>
        <v>-64.2</v>
      </c>
      <c r="J71" s="50"/>
      <c r="U71" s="60"/>
    </row>
    <row r="72" spans="1:21" ht="25.5">
      <c r="A72" s="3" t="s">
        <v>17</v>
      </c>
      <c r="B72" s="15" t="s">
        <v>32</v>
      </c>
      <c r="C72" s="3" t="s">
        <v>9</v>
      </c>
      <c r="D72" s="3">
        <v>1100</v>
      </c>
      <c r="E72" s="3" t="s">
        <v>13</v>
      </c>
      <c r="F72" s="3">
        <f>F54</f>
        <v>30</v>
      </c>
      <c r="G72" s="3">
        <v>1</v>
      </c>
      <c r="H72" s="34">
        <v>1.74</v>
      </c>
      <c r="I72" s="33">
        <f>F72*H72*G72</f>
        <v>52.2</v>
      </c>
      <c r="J72" s="50"/>
      <c r="U72" s="60"/>
    </row>
    <row r="73" spans="9:21" s="24" customFormat="1" ht="15">
      <c r="I73" s="61">
        <f>SUM(I71:I72)</f>
        <v>-12</v>
      </c>
      <c r="J73" s="7">
        <v>5</v>
      </c>
      <c r="K73" s="7">
        <f>K26</f>
        <v>1200</v>
      </c>
      <c r="L73" s="7">
        <f>J73*K73</f>
        <v>6000</v>
      </c>
      <c r="M73" s="11">
        <v>0.3</v>
      </c>
      <c r="N73" s="17"/>
      <c r="O73" s="17"/>
      <c r="U73" s="57">
        <f>ABS(I73*L73*M73*0.25)</f>
        <v>5400</v>
      </c>
    </row>
    <row r="74" ht="12.75">
      <c r="U74" s="60"/>
    </row>
    <row r="75" ht="12.75">
      <c r="U75" s="60"/>
    </row>
    <row r="76" spans="19:21" ht="15.75">
      <c r="S76" s="62" t="s">
        <v>26</v>
      </c>
      <c r="T76" s="63"/>
      <c r="U76" s="64">
        <f>SUM(U65:U74)</f>
        <v>5516.25</v>
      </c>
    </row>
  </sheetData>
  <printOptions/>
  <pageMargins left="0" right="0" top="0" bottom="0" header="0.5118110236220472" footer="0.5118110236220472"/>
  <pageSetup horizontalDpi="600" verticalDpi="600" orientation="landscape" paperSize="9" scale="6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a.champeos</dc:creator>
  <cp:keywords/>
  <dc:description/>
  <cp:lastModifiedBy>i.serafim</cp:lastModifiedBy>
  <cp:lastPrinted>2008-11-10T07:54:17Z</cp:lastPrinted>
  <dcterms:created xsi:type="dcterms:W3CDTF">2008-02-27T05:47:04Z</dcterms:created>
  <dcterms:modified xsi:type="dcterms:W3CDTF">2009-02-17T11:42:41Z</dcterms:modified>
  <cp:category/>
  <cp:version/>
  <cp:contentType/>
  <cp:contentStatus/>
</cp:coreProperties>
</file>